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166925"/>
  <mc:AlternateContent xmlns:mc="http://schemas.openxmlformats.org/markup-compatibility/2006">
    <mc:Choice Requires="x15">
      <x15ac:absPath xmlns:x15ac="http://schemas.microsoft.com/office/spreadsheetml/2010/11/ac" url="Z:\Scanned Documents\Vatsal\APMI Fees Calculation\Care PMS Large &amp; Midcap Fees Calculation\"/>
    </mc:Choice>
  </mc:AlternateContent>
  <xr:revisionPtr revIDLastSave="0" documentId="8_{5FEE0B60-6181-4820-B6C9-B444BBCF37AD}" xr6:coauthVersionLast="47" xr6:coauthVersionMax="47" xr10:uidLastSave="{00000000-0000-0000-0000-000000000000}"/>
  <bookViews>
    <workbookView xWindow="-108" yWindow="-108" windowWidth="23256" windowHeight="12576" tabRatio="830" xr2:uid="{00000000-000D-0000-FFFF-FFFF00000000}"/>
  </bookViews>
  <sheets>
    <sheet name="Fixed Fees" sheetId="7" r:id="rId1"/>
    <sheet name="Hybrid Fees" sheetId="8" r:id="rId2"/>
  </sheet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39" i="8" l="1"/>
  <c r="B40" i="8" s="1"/>
  <c r="B41" i="8" s="1"/>
  <c r="B42" i="8" s="1"/>
  <c r="B43" i="8" s="1"/>
  <c r="B44" i="8" s="1"/>
  <c r="B45" i="8" s="1"/>
  <c r="B46" i="8" s="1"/>
  <c r="B47" i="8" s="1"/>
  <c r="B48" i="8" s="1"/>
  <c r="J12" i="8"/>
  <c r="H12" i="8"/>
  <c r="F12" i="8"/>
  <c r="F24" i="8" l="1"/>
  <c r="F13" i="8"/>
  <c r="F14" i="8" s="1"/>
  <c r="H24" i="8"/>
  <c r="H13" i="8"/>
  <c r="H14" i="8" s="1"/>
  <c r="J24" i="8"/>
  <c r="J13" i="8"/>
  <c r="J14" i="8" s="1"/>
  <c r="J16" i="8" l="1"/>
  <c r="J25" i="8"/>
  <c r="H16" i="8"/>
  <c r="H25" i="8"/>
  <c r="F16" i="8"/>
  <c r="F25" i="8"/>
  <c r="F19" i="8" l="1"/>
  <c r="F18" i="8"/>
  <c r="H19" i="8"/>
  <c r="H18" i="8"/>
  <c r="J19" i="8"/>
  <c r="J18" i="8"/>
  <c r="J20" i="8" l="1"/>
  <c r="J21" i="8" s="1"/>
  <c r="J23" i="8" s="1"/>
  <c r="H20" i="8"/>
  <c r="H21" i="8" s="1"/>
  <c r="H23" i="8" s="1"/>
  <c r="F20" i="8"/>
  <c r="F21" i="8" s="1"/>
  <c r="F23" i="8" s="1"/>
  <c r="F35" i="8" l="1"/>
  <c r="F26" i="8"/>
  <c r="F28" i="8" s="1"/>
  <c r="F29" i="8" s="1"/>
  <c r="F31" i="8" s="1"/>
  <c r="H35" i="8"/>
  <c r="H26" i="8"/>
  <c r="H28" i="8" s="1"/>
  <c r="H29" i="8" s="1"/>
  <c r="H31" i="8" s="1"/>
  <c r="J35" i="8"/>
  <c r="J26" i="8"/>
  <c r="J28" i="8" s="1"/>
  <c r="J29" i="8" s="1"/>
  <c r="J31" i="8" s="1"/>
  <c r="J32" i="8" l="1"/>
  <c r="J34" i="8"/>
  <c r="H32" i="8"/>
  <c r="H34" i="8"/>
  <c r="F32" i="8"/>
  <c r="F34" i="8"/>
  <c r="B26" i="7" l="1"/>
  <c r="B27" i="7" s="1"/>
  <c r="B28" i="7" s="1"/>
  <c r="B29" i="7" s="1"/>
  <c r="B30" i="7" s="1"/>
  <c r="B31" i="7" l="1"/>
  <c r="J10" i="7" l="1"/>
  <c r="H10" i="7"/>
  <c r="F10" i="7"/>
  <c r="J11" i="7" l="1"/>
  <c r="J12" i="7" s="1"/>
  <c r="J14" i="7" s="1"/>
  <c r="H11" i="7"/>
  <c r="H12" i="7" s="1"/>
  <c r="F11" i="7"/>
  <c r="F12" i="7" s="1"/>
  <c r="F14" i="7" s="1"/>
  <c r="F16" i="7" l="1"/>
  <c r="J17" i="7"/>
  <c r="J16" i="7"/>
  <c r="H14" i="7"/>
  <c r="J18" i="7" l="1"/>
  <c r="J19" i="7" s="1"/>
  <c r="J21" i="7" s="1"/>
  <c r="J22" i="7" s="1"/>
  <c r="F17" i="7"/>
  <c r="F18" i="7" s="1"/>
  <c r="F19" i="7" s="1"/>
  <c r="H17" i="7"/>
  <c r="H16" i="7"/>
  <c r="H18" i="7" s="1"/>
  <c r="F21" i="7" l="1"/>
  <c r="F22" i="7" s="1"/>
  <c r="H19" i="7"/>
  <c r="H21" i="7" s="1"/>
  <c r="H22" i="7" s="1"/>
</calcChain>
</file>

<file path=xl/sharedStrings.xml><?xml version="1.0" encoding="utf-8"?>
<sst xmlns="http://schemas.openxmlformats.org/spreadsheetml/2006/main" count="142" uniqueCount="92">
  <si>
    <t>Assumptions</t>
  </si>
  <si>
    <t>Management Fee (%age per annum)</t>
  </si>
  <si>
    <t>Capital Contribution (Rs.)</t>
  </si>
  <si>
    <t>Gain of</t>
  </si>
  <si>
    <t>Loss of</t>
  </si>
  <si>
    <t>No Change</t>
  </si>
  <si>
    <t xml:space="preserve">Gross Value of the Portfolio at the end of the year </t>
  </si>
  <si>
    <t xml:space="preserve">Total charges during the year </t>
  </si>
  <si>
    <t xml:space="preserve">Net value of the Portfolio at the end of the year </t>
  </si>
  <si>
    <t xml:space="preserve">% Portfolio Return </t>
  </si>
  <si>
    <t xml:space="preserve">Capital Contributed / Assets under Management </t>
  </si>
  <si>
    <t>Scenario 1</t>
  </si>
  <si>
    <t>Scenario 2</t>
  </si>
  <si>
    <t>Scenario 3</t>
  </si>
  <si>
    <t>a</t>
  </si>
  <si>
    <t>b</t>
  </si>
  <si>
    <t>c</t>
  </si>
  <si>
    <t>i</t>
  </si>
  <si>
    <t>ii</t>
  </si>
  <si>
    <t>iii</t>
  </si>
  <si>
    <t>iv</t>
  </si>
  <si>
    <t>v</t>
  </si>
  <si>
    <t>vi</t>
  </si>
  <si>
    <t>vii</t>
  </si>
  <si>
    <t>viii</t>
  </si>
  <si>
    <t>ix</t>
  </si>
  <si>
    <t>x</t>
  </si>
  <si>
    <t>i = a</t>
  </si>
  <si>
    <t>ii= i*Scenario</t>
  </si>
  <si>
    <t>iii= I + ii</t>
  </si>
  <si>
    <t>iv= (i + iii) / 2</t>
  </si>
  <si>
    <t xml:space="preserve">Gain / (Loss) on Investment based on the Scenario </t>
  </si>
  <si>
    <t>Other Expense</t>
  </si>
  <si>
    <t xml:space="preserve">Management Fees </t>
  </si>
  <si>
    <t>Fixed Fee Illustraion</t>
  </si>
  <si>
    <t>Other Expenses includes Account Opening charges, stamp duty /Audit Fee/ Bank charges / Fund Accounting charges / Custody Fee / demat charges or other miscellaneous expense</t>
  </si>
  <si>
    <t xml:space="preserve">Other Expenses </t>
  </si>
  <si>
    <t>d</t>
  </si>
  <si>
    <t>All Fees and charges are subject to GST.</t>
  </si>
  <si>
    <t>v= iv x c</t>
  </si>
  <si>
    <t>Brokerage and Transaction cost</t>
  </si>
  <si>
    <t>vi = (iv x d)</t>
  </si>
  <si>
    <t>vii = (iv + v + vi) x b</t>
  </si>
  <si>
    <t>viii = v + vi + vii</t>
  </si>
  <si>
    <t>Returns are assumed to be generated linearly through the year.</t>
  </si>
  <si>
    <t xml:space="preserve">Portfolio Manager can charge Management Fee on Average portfolio value for the management fee period or the closing portfolio value or in any other manner as defined in the PMS agreement. </t>
  </si>
  <si>
    <t xml:space="preserve">Brokerage and transaction cost for the illustration purpose is charged on the Average AUM. However, Brokerage and Transaction cost are charged on basis the actuals trades. </t>
  </si>
  <si>
    <t xml:space="preserve">Average assets under management </t>
  </si>
  <si>
    <t>This is only a generic illustration, each portfolio manager can modify the illustration as per the terms and condition of their PMS agreement.</t>
  </si>
  <si>
    <t>ix = iii + viii</t>
  </si>
  <si>
    <t>x = ((ix - i) / i) %</t>
  </si>
  <si>
    <t xml:space="preserve">Notes: </t>
  </si>
  <si>
    <t xml:space="preserve">Portfolio Managers are advised to also refer to the illustrations provided in Annexure 4A of Master Circular for Portfolio Managers dated June 07, 2024. </t>
  </si>
  <si>
    <t>In the illustration, Management fee is assumed to be charged annually. However, the Portfolio Manager can charge fee at any frequency i.e. Daily, Monthly, Quarterly, Semi-annually, Annually or at any other frequency as defined in the PMS agreement and as permitted under SEBI regulations.</t>
  </si>
  <si>
    <t>Other Expenses (%age per annum)</t>
  </si>
  <si>
    <t>Performance (%age per annum)</t>
  </si>
  <si>
    <t>Hurdle Rate of Return (%age per annum)</t>
  </si>
  <si>
    <t>e</t>
  </si>
  <si>
    <t>f</t>
  </si>
  <si>
    <t>Hybrid Fee Illustration</t>
  </si>
  <si>
    <t xml:space="preserve">Daily Weighted Average assets under management </t>
  </si>
  <si>
    <t>vi= iv x f</t>
  </si>
  <si>
    <t>Total charges before Performance fee.</t>
  </si>
  <si>
    <t>Gross Value of the Portfolio before Performance fee</t>
  </si>
  <si>
    <t>High Water Mark Value (HWM) (Capital contributed for 1st year and second year onwards as defined in the PMS agreement.</t>
  </si>
  <si>
    <t>Hurdle Rate of return or as defined in the PMS agreement</t>
  </si>
  <si>
    <t>xi</t>
  </si>
  <si>
    <t>xi = i x e</t>
  </si>
  <si>
    <t>Gross Value of the Portfolio before Performance fee is greater than High Water Mark Value + Hurdle rate of return</t>
  </si>
  <si>
    <t>xii</t>
  </si>
  <si>
    <t>xii = ix &gt; (x+xi) then Yes else No P Fees</t>
  </si>
  <si>
    <r>
      <t xml:space="preserve">If </t>
    </r>
    <r>
      <rPr>
        <b/>
        <sz val="11"/>
        <color theme="1"/>
        <rFont val="Cambria"/>
        <family val="1"/>
      </rPr>
      <t>Yes, proceed to performance fee calculation else 0 (zero) performance fee for the period)</t>
    </r>
  </si>
  <si>
    <t>Portfolio return subject of Performance Fee</t>
  </si>
  <si>
    <t>xiii</t>
  </si>
  <si>
    <t>xiii = ix - x - xi</t>
  </si>
  <si>
    <t>Performance fee</t>
  </si>
  <si>
    <t>xiv</t>
  </si>
  <si>
    <t>xiv = xiii x d</t>
  </si>
  <si>
    <t>Net value of the Portfolio at the end of the year after all fees and expenses</t>
  </si>
  <si>
    <t>xv</t>
  </si>
  <si>
    <t>xv = ix + xiv</t>
  </si>
  <si>
    <t>xvi</t>
  </si>
  <si>
    <t>xvi = ((xv - i) / i) %</t>
  </si>
  <si>
    <r>
      <t>High Water Mark to be carried forward for next year.</t>
    </r>
    <r>
      <rPr>
        <b/>
        <sz val="11"/>
        <color theme="1"/>
        <rFont val="Cambria"/>
        <family val="1"/>
      </rPr>
      <t xml:space="preserve"> When performance fee is charged from the portfolio itself</t>
    </r>
    <r>
      <rPr>
        <sz val="11"/>
        <color theme="1"/>
        <rFont val="Cambria"/>
        <family val="1"/>
      </rPr>
      <t>.</t>
    </r>
  </si>
  <si>
    <t>xvii</t>
  </si>
  <si>
    <t>xvii = Max (x , xv)</t>
  </si>
  <si>
    <r>
      <t xml:space="preserve">High Water Mark to be carried forward for next year. </t>
    </r>
    <r>
      <rPr>
        <b/>
        <sz val="11"/>
        <color theme="1"/>
        <rFont val="Cambria"/>
        <family val="1"/>
      </rPr>
      <t>When performance fee is paid separately by the investor to the PM</t>
    </r>
    <r>
      <rPr>
        <sz val="11"/>
        <color theme="1"/>
        <rFont val="Cambria"/>
        <family val="1"/>
      </rPr>
      <t>.</t>
    </r>
  </si>
  <si>
    <t>xvii = Max (ix , x)</t>
  </si>
  <si>
    <t xml:space="preserve">For this illustration, High Water Mark for the 1st Year is the Capital invested and from second year onwards if performance fee is charged, it’s the year end closing value after all charges and fees, else it remains the same. However, in actual, High Water Mark is defined in the PMS agreement and may differ from this illustration. </t>
  </si>
  <si>
    <t xml:space="preserve">For this illustration, Hurdle rate is calculated on Higher of (HWM or previous year closing capital). However, in actual Hurdle Rate of return is defined in the PMS agreement and may differ from this illustration. </t>
  </si>
  <si>
    <t>Hurdle rate is prorated in case the performance fee period is less than 1 year OR if there are inflow/outflows from the portfolio</t>
  </si>
  <si>
    <t>The above illustration shows the High Water Mark to be carried forward in different scenario for equal and fair treatment to the investor.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</si>
</sst>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 #,##0.00_ ;_ * \-#,##0.00_ ;_ * &quot;-&quot;??_ ;_ @_ "/>
    <numFmt numFmtId="164" formatCode="#,##0.00_ ;[Red]\-#,##0.00\ "/>
    <numFmt numFmtId="165" formatCode="#,##0_ ;[Red]\-#,##0\ "/>
  </numFmts>
  <fonts count="4" x14ac:knownFonts="1">
    <font>
      <sz val="11"/>
      <color theme="1"/>
      <name val="Calibri"/>
      <family val="2"/>
      <scheme val="minor"/>
    </font>
    <font>
      <sz val="11"/>
      <color theme="1"/>
      <name val="Calibri"/>
      <family val="2"/>
      <scheme val="minor"/>
    </font>
    <font>
      <sz val="11"/>
      <color theme="1"/>
      <name val="Cambria"/>
      <family val="1"/>
    </font>
    <font>
      <b/>
      <sz val="11"/>
      <color theme="1"/>
      <name val="Cambria"/>
      <family val="1"/>
    </font>
  </fonts>
  <fills count="3">
    <fill>
      <patternFill patternType="none"/>
    </fill>
    <fill>
      <patternFill patternType="gray125"/>
    </fill>
    <fill>
      <patternFill patternType="solid">
        <fgColor rgb="FFFFFF00"/>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s>
  <cellStyleXfs count="4">
    <xf numFmtId="0" fontId="0" fillId="0" borderId="0"/>
    <xf numFmtId="43"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cellStyleXfs>
  <cellXfs count="70">
    <xf numFmtId="0" fontId="0" fillId="0" borderId="0" xfId="0"/>
    <xf numFmtId="0" fontId="2" fillId="0" borderId="0" xfId="0" applyFont="1" applyAlignment="1">
      <alignment horizontal="center" vertical="center"/>
    </xf>
    <xf numFmtId="0" fontId="2" fillId="0" borderId="0" xfId="0" applyFont="1" applyAlignment="1">
      <alignment vertical="center" wrapText="1"/>
    </xf>
    <xf numFmtId="0" fontId="2" fillId="0" borderId="0" xfId="0" applyFont="1" applyAlignment="1">
      <alignment horizontal="center" vertical="center" wrapText="1"/>
    </xf>
    <xf numFmtId="0" fontId="2" fillId="0" borderId="0" xfId="0" applyFont="1" applyAlignment="1">
      <alignment vertical="center"/>
    </xf>
    <xf numFmtId="0" fontId="3" fillId="0" borderId="7" xfId="0" applyFont="1" applyBorder="1" applyAlignment="1">
      <alignment vertical="center" wrapText="1"/>
    </xf>
    <xf numFmtId="0" fontId="3" fillId="0" borderId="8" xfId="0" applyFont="1" applyBorder="1" applyAlignment="1">
      <alignment horizontal="center" vertical="center" wrapText="1"/>
    </xf>
    <xf numFmtId="0" fontId="3" fillId="0" borderId="8" xfId="0" applyFont="1" applyBorder="1" applyAlignment="1">
      <alignment vertical="center" wrapText="1"/>
    </xf>
    <xf numFmtId="0" fontId="2" fillId="0" borderId="8" xfId="0" applyFont="1" applyBorder="1" applyAlignment="1">
      <alignment vertical="center"/>
    </xf>
    <xf numFmtId="0" fontId="2" fillId="0" borderId="9" xfId="0" applyFont="1" applyBorder="1" applyAlignment="1">
      <alignment vertical="center"/>
    </xf>
    <xf numFmtId="0" fontId="2" fillId="0" borderId="10" xfId="0" applyFont="1" applyBorder="1" applyAlignment="1">
      <alignment vertical="center" wrapText="1"/>
    </xf>
    <xf numFmtId="0" fontId="2" fillId="0" borderId="1" xfId="0" applyFont="1" applyBorder="1" applyAlignment="1">
      <alignment horizontal="center" vertical="center" wrapText="1"/>
    </xf>
    <xf numFmtId="0" fontId="2" fillId="0" borderId="1" xfId="0" applyFont="1" applyBorder="1" applyAlignment="1">
      <alignment vertical="center"/>
    </xf>
    <xf numFmtId="0" fontId="2" fillId="0" borderId="11" xfId="0" applyFont="1" applyBorder="1" applyAlignment="1">
      <alignment vertical="center"/>
    </xf>
    <xf numFmtId="10" fontId="2" fillId="0" borderId="1" xfId="0" applyNumberFormat="1" applyFont="1" applyBorder="1" applyAlignment="1">
      <alignment vertical="center"/>
    </xf>
    <xf numFmtId="0" fontId="2" fillId="0" borderId="1" xfId="0" applyFont="1" applyBorder="1" applyAlignment="1">
      <alignment vertical="center" wrapText="1"/>
    </xf>
    <xf numFmtId="10" fontId="2" fillId="0" borderId="3" xfId="0" applyNumberFormat="1" applyFont="1" applyBorder="1" applyAlignment="1">
      <alignment vertical="center"/>
    </xf>
    <xf numFmtId="0" fontId="2" fillId="0" borderId="3" xfId="0" applyFont="1" applyBorder="1" applyAlignment="1">
      <alignment vertical="center"/>
    </xf>
    <xf numFmtId="0" fontId="2" fillId="0" borderId="17" xfId="0" applyFont="1" applyBorder="1" applyAlignment="1">
      <alignment vertical="center"/>
    </xf>
    <xf numFmtId="0" fontId="3" fillId="0" borderId="6" xfId="0" applyFont="1" applyBorder="1" applyAlignment="1">
      <alignment horizontal="center" vertical="center"/>
    </xf>
    <xf numFmtId="0" fontId="3" fillId="0" borderId="4" xfId="0" applyFont="1" applyBorder="1" applyAlignment="1">
      <alignment horizontal="right" vertical="center"/>
    </xf>
    <xf numFmtId="9" fontId="3" fillId="0" borderId="4" xfId="0" applyNumberFormat="1" applyFont="1" applyBorder="1" applyAlignment="1">
      <alignment horizontal="left" vertical="center"/>
    </xf>
    <xf numFmtId="9" fontId="3" fillId="0" borderId="18" xfId="0" applyNumberFormat="1" applyFont="1" applyBorder="1" applyAlignment="1">
      <alignment horizontal="left" vertical="center"/>
    </xf>
    <xf numFmtId="0" fontId="2" fillId="0" borderId="1" xfId="0" quotePrefix="1" applyFont="1" applyBorder="1" applyAlignment="1">
      <alignment vertical="center" wrapText="1"/>
    </xf>
    <xf numFmtId="0" fontId="2" fillId="0" borderId="5" xfId="0" applyFont="1" applyBorder="1" applyAlignment="1">
      <alignment horizontal="center" vertical="center"/>
    </xf>
    <xf numFmtId="0" fontId="2" fillId="0" borderId="0" xfId="0" applyFont="1" applyAlignment="1">
      <alignment horizontal="left" vertical="center"/>
    </xf>
    <xf numFmtId="0" fontId="2" fillId="0" borderId="10" xfId="0" applyFont="1" applyBorder="1" applyAlignment="1">
      <alignment horizontal="center" vertical="center" wrapText="1"/>
    </xf>
    <xf numFmtId="0" fontId="2" fillId="0" borderId="13" xfId="0" applyFont="1" applyBorder="1" applyAlignment="1">
      <alignment horizontal="left" vertical="center" wrapText="1"/>
    </xf>
    <xf numFmtId="0" fontId="2" fillId="0" borderId="14" xfId="0" applyFont="1" applyBorder="1" applyAlignment="1">
      <alignment horizontal="left" vertical="center" wrapText="1"/>
    </xf>
    <xf numFmtId="0" fontId="2" fillId="0" borderId="15" xfId="0" applyFont="1" applyBorder="1" applyAlignment="1">
      <alignment horizontal="left" vertical="center" wrapText="1"/>
    </xf>
    <xf numFmtId="0" fontId="3" fillId="0" borderId="16" xfId="0" applyFont="1" applyBorder="1" applyAlignment="1">
      <alignment horizontal="left" vertical="center" wrapText="1"/>
    </xf>
    <xf numFmtId="0" fontId="3" fillId="0" borderId="3" xfId="0" applyFont="1" applyBorder="1" applyAlignment="1">
      <alignment horizontal="left" vertical="center" wrapText="1"/>
    </xf>
    <xf numFmtId="0" fontId="3" fillId="0" borderId="17" xfId="0" applyFont="1" applyBorder="1" applyAlignment="1">
      <alignment horizontal="left" vertical="center" wrapText="1"/>
    </xf>
    <xf numFmtId="0" fontId="2" fillId="0" borderId="19" xfId="0" applyFont="1" applyBorder="1" applyAlignment="1">
      <alignment horizontal="left" vertical="center" wrapText="1"/>
    </xf>
    <xf numFmtId="0" fontId="2" fillId="0" borderId="20" xfId="0" applyFont="1" applyBorder="1" applyAlignment="1">
      <alignment horizontal="left" vertical="center" wrapText="1"/>
    </xf>
    <xf numFmtId="0" fontId="2" fillId="0" borderId="21" xfId="0" applyFont="1" applyBorder="1" applyAlignment="1">
      <alignment horizontal="left" vertical="center" wrapText="1"/>
    </xf>
    <xf numFmtId="165" fontId="2" fillId="0" borderId="1" xfId="0" applyNumberFormat="1" applyFont="1" applyBorder="1" applyAlignment="1">
      <alignment horizontal="right" vertical="center"/>
    </xf>
    <xf numFmtId="165" fontId="2" fillId="0" borderId="11" xfId="0" applyNumberFormat="1" applyFont="1" applyBorder="1" applyAlignment="1">
      <alignment horizontal="right" vertical="center"/>
    </xf>
    <xf numFmtId="0" fontId="2" fillId="0" borderId="10"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1" xfId="0" applyFont="1" applyBorder="1" applyAlignment="1">
      <alignment horizontal="center" vertical="center" wrapText="1"/>
    </xf>
    <xf numFmtId="10" fontId="2" fillId="0" borderId="1" xfId="2" applyNumberFormat="1" applyFont="1" applyBorder="1" applyAlignment="1">
      <alignment horizontal="right" vertical="center"/>
    </xf>
    <xf numFmtId="10" fontId="2" fillId="0" borderId="11" xfId="2" applyNumberFormat="1" applyFont="1" applyBorder="1" applyAlignment="1">
      <alignment horizontal="right" vertical="center"/>
    </xf>
    <xf numFmtId="43" fontId="2" fillId="0" borderId="1" xfId="1" applyFont="1" applyBorder="1" applyAlignment="1">
      <alignment horizontal="right" vertical="center"/>
    </xf>
    <xf numFmtId="43" fontId="2" fillId="0" borderId="11" xfId="1" applyFont="1" applyBorder="1" applyAlignment="1">
      <alignment horizontal="right" vertical="center"/>
    </xf>
    <xf numFmtId="164" fontId="2" fillId="0" borderId="1" xfId="0" applyNumberFormat="1" applyFont="1" applyBorder="1" applyAlignment="1">
      <alignment horizontal="right" vertical="center"/>
    </xf>
    <xf numFmtId="164" fontId="2" fillId="0" borderId="11" xfId="0" applyNumberFormat="1" applyFont="1" applyBorder="1" applyAlignment="1">
      <alignment horizontal="right" vertical="center"/>
    </xf>
    <xf numFmtId="0" fontId="3" fillId="0" borderId="10" xfId="0" applyFont="1"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6" xfId="0" applyFont="1" applyBorder="1" applyAlignment="1">
      <alignment horizontal="center" vertical="center"/>
    </xf>
    <xf numFmtId="0" fontId="3" fillId="0" borderId="12" xfId="0" applyFont="1" applyBorder="1" applyAlignment="1">
      <alignment horizontal="center" vertical="center"/>
    </xf>
    <xf numFmtId="0" fontId="3" fillId="0" borderId="13" xfId="0" applyFont="1" applyBorder="1" applyAlignment="1">
      <alignment horizontal="center" vertical="center"/>
    </xf>
    <xf numFmtId="0" fontId="3" fillId="0" borderId="15" xfId="0" applyFont="1" applyBorder="1" applyAlignment="1">
      <alignment horizontal="center" vertical="center"/>
    </xf>
    <xf numFmtId="0" fontId="3" fillId="0" borderId="1" xfId="0" applyFont="1" applyBorder="1" applyAlignment="1">
      <alignment horizontal="right" vertical="center"/>
    </xf>
    <xf numFmtId="9" fontId="3" fillId="0" borderId="1" xfId="0" applyNumberFormat="1" applyFont="1" applyBorder="1" applyAlignment="1">
      <alignment horizontal="left" vertical="center"/>
    </xf>
    <xf numFmtId="0" fontId="2" fillId="0" borderId="10" xfId="0" applyFont="1" applyBorder="1" applyAlignment="1">
      <alignment horizontal="left" vertical="center" wrapText="1"/>
    </xf>
    <xf numFmtId="0" fontId="2" fillId="0" borderId="1" xfId="0" applyFont="1" applyBorder="1" applyAlignment="1">
      <alignment horizontal="left" vertical="center" wrapText="1"/>
    </xf>
    <xf numFmtId="0" fontId="2" fillId="0" borderId="10" xfId="0" applyFont="1" applyBorder="1" applyAlignment="1">
      <alignment horizontal="left" vertical="center" wrapText="1"/>
    </xf>
    <xf numFmtId="0" fontId="2" fillId="0" borderId="1" xfId="0" applyFont="1" applyBorder="1" applyAlignment="1">
      <alignment horizontal="left" vertical="center" wrapText="1"/>
    </xf>
    <xf numFmtId="0" fontId="2" fillId="0" borderId="5" xfId="0" applyFont="1" applyBorder="1" applyAlignment="1">
      <alignment horizontal="center" vertical="center" wrapText="1"/>
    </xf>
    <xf numFmtId="0" fontId="3" fillId="0" borderId="16" xfId="0" applyFont="1" applyBorder="1" applyAlignment="1">
      <alignment vertical="center" wrapText="1"/>
    </xf>
    <xf numFmtId="0" fontId="2" fillId="0" borderId="3" xfId="0" applyFont="1" applyBorder="1" applyAlignment="1">
      <alignment horizontal="center" vertical="center" wrapText="1"/>
    </xf>
    <xf numFmtId="0" fontId="2" fillId="0" borderId="3" xfId="0" applyFont="1" applyBorder="1" applyAlignment="1">
      <alignment vertical="center" wrapText="1"/>
    </xf>
    <xf numFmtId="0" fontId="2" fillId="0" borderId="17" xfId="0" applyFont="1" applyBorder="1" applyAlignment="1">
      <alignment vertical="center" wrapText="1"/>
    </xf>
    <xf numFmtId="0" fontId="3" fillId="0" borderId="22" xfId="0" applyFont="1" applyBorder="1" applyAlignment="1">
      <alignment horizontal="center" vertical="center" wrapText="1"/>
    </xf>
    <xf numFmtId="0" fontId="2" fillId="0" borderId="6" xfId="0" applyFont="1" applyBorder="1" applyAlignment="1">
      <alignment horizontal="left" vertical="center" wrapText="1"/>
    </xf>
    <xf numFmtId="0" fontId="2" fillId="0" borderId="23" xfId="0" applyFont="1" applyBorder="1" applyAlignment="1">
      <alignment horizontal="left" vertical="center" wrapText="1"/>
    </xf>
    <xf numFmtId="0" fontId="2" fillId="0" borderId="12" xfId="0" applyFont="1" applyBorder="1" applyAlignment="1">
      <alignment horizontal="left" vertical="center" wrapText="1"/>
    </xf>
    <xf numFmtId="3" fontId="2" fillId="2" borderId="1" xfId="0" applyNumberFormat="1" applyFont="1" applyFill="1" applyBorder="1" applyAlignment="1">
      <alignment vertical="center"/>
    </xf>
  </cellXfs>
  <cellStyles count="4">
    <cellStyle name="Comma" xfId="1" builtinId="3"/>
    <cellStyle name="Normal" xfId="0" builtinId="0"/>
    <cellStyle name="Percent" xfId="2" builtinId="5"/>
    <cellStyle name="Percent 2"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32"/>
  <sheetViews>
    <sheetView showGridLines="0" tabSelected="1" zoomScaleNormal="100" workbookViewId="0">
      <selection activeCell="E3" sqref="E3"/>
    </sheetView>
  </sheetViews>
  <sheetFormatPr defaultColWidth="8.77734375" defaultRowHeight="13.8" x14ac:dyDescent="0.3"/>
  <cols>
    <col min="1" max="1" width="8.77734375" style="4"/>
    <col min="2" max="2" width="5.44140625" style="1" customWidth="1"/>
    <col min="3" max="3" width="48" style="2" customWidth="1"/>
    <col min="4" max="4" width="4.5546875" style="3" customWidth="1"/>
    <col min="5" max="5" width="18.44140625" style="2" customWidth="1"/>
    <col min="6" max="6" width="8.44140625" style="4" customWidth="1"/>
    <col min="7" max="7" width="5.77734375" style="4" customWidth="1"/>
    <col min="8" max="8" width="8.44140625" style="4" customWidth="1"/>
    <col min="9" max="9" width="6.109375" style="4" bestFit="1" customWidth="1"/>
    <col min="10" max="10" width="10.77734375" style="4" customWidth="1"/>
    <col min="11" max="11" width="4.21875" style="4" bestFit="1" customWidth="1"/>
    <col min="12" max="16384" width="8.77734375" style="4"/>
  </cols>
  <sheetData>
    <row r="1" spans="3:11" ht="14.4" thickBot="1" x14ac:dyDescent="0.35"/>
    <row r="2" spans="3:11" x14ac:dyDescent="0.3">
      <c r="C2" s="5" t="s">
        <v>0</v>
      </c>
      <c r="D2" s="6"/>
      <c r="E2" s="7"/>
      <c r="F2" s="8"/>
      <c r="G2" s="8"/>
      <c r="H2" s="8"/>
      <c r="I2" s="8"/>
      <c r="J2" s="8"/>
      <c r="K2" s="9"/>
    </row>
    <row r="3" spans="3:11" x14ac:dyDescent="0.3">
      <c r="C3" s="10" t="s">
        <v>2</v>
      </c>
      <c r="D3" s="11" t="s">
        <v>14</v>
      </c>
      <c r="E3" s="69">
        <v>5000000</v>
      </c>
      <c r="F3" s="12"/>
      <c r="G3" s="12"/>
      <c r="H3" s="12"/>
      <c r="I3" s="12"/>
      <c r="J3" s="12"/>
      <c r="K3" s="13"/>
    </row>
    <row r="4" spans="3:11" x14ac:dyDescent="0.3">
      <c r="C4" s="10" t="s">
        <v>1</v>
      </c>
      <c r="D4" s="11" t="s">
        <v>15</v>
      </c>
      <c r="E4" s="14">
        <v>0.02</v>
      </c>
      <c r="F4" s="12"/>
      <c r="G4" s="12"/>
      <c r="H4" s="12"/>
      <c r="I4" s="12"/>
      <c r="J4" s="12"/>
      <c r="K4" s="13"/>
    </row>
    <row r="5" spans="3:11" x14ac:dyDescent="0.3">
      <c r="C5" s="10" t="s">
        <v>36</v>
      </c>
      <c r="D5" s="11" t="s">
        <v>16</v>
      </c>
      <c r="E5" s="14">
        <v>1.5E-3</v>
      </c>
      <c r="F5" s="12"/>
      <c r="G5" s="12"/>
      <c r="H5" s="12"/>
      <c r="I5" s="12"/>
      <c r="J5" s="12"/>
      <c r="K5" s="13"/>
    </row>
    <row r="6" spans="3:11" x14ac:dyDescent="0.3">
      <c r="C6" s="10" t="s">
        <v>40</v>
      </c>
      <c r="D6" s="11" t="s">
        <v>37</v>
      </c>
      <c r="E6" s="14">
        <v>2E-3</v>
      </c>
      <c r="F6" s="12"/>
      <c r="G6" s="12"/>
      <c r="H6" s="12"/>
      <c r="I6" s="12"/>
      <c r="J6" s="12"/>
      <c r="K6" s="13"/>
    </row>
    <row r="7" spans="3:11" ht="14.4" thickBot="1" x14ac:dyDescent="0.35">
      <c r="C7" s="10"/>
      <c r="D7" s="11"/>
      <c r="E7" s="15"/>
      <c r="F7" s="16"/>
      <c r="G7" s="17"/>
      <c r="H7" s="17"/>
      <c r="I7" s="17"/>
      <c r="J7" s="17"/>
      <c r="K7" s="18"/>
    </row>
    <row r="8" spans="3:11" ht="14.4" thickBot="1" x14ac:dyDescent="0.35">
      <c r="C8" s="47" t="s">
        <v>34</v>
      </c>
      <c r="D8" s="48"/>
      <c r="E8" s="49"/>
      <c r="F8" s="50" t="s">
        <v>11</v>
      </c>
      <c r="G8" s="51"/>
      <c r="H8" s="50" t="s">
        <v>12</v>
      </c>
      <c r="I8" s="51"/>
      <c r="J8" s="50" t="s">
        <v>13</v>
      </c>
      <c r="K8" s="51"/>
    </row>
    <row r="9" spans="3:11" x14ac:dyDescent="0.3">
      <c r="C9" s="47"/>
      <c r="D9" s="48"/>
      <c r="E9" s="48"/>
      <c r="F9" s="20" t="s">
        <v>3</v>
      </c>
      <c r="G9" s="21">
        <v>0.2</v>
      </c>
      <c r="H9" s="20" t="s">
        <v>4</v>
      </c>
      <c r="I9" s="21">
        <v>-0.2</v>
      </c>
      <c r="J9" s="20" t="s">
        <v>5</v>
      </c>
      <c r="K9" s="22">
        <v>0</v>
      </c>
    </row>
    <row r="10" spans="3:11" x14ac:dyDescent="0.3">
      <c r="C10" s="10" t="s">
        <v>10</v>
      </c>
      <c r="D10" s="11" t="s">
        <v>17</v>
      </c>
      <c r="E10" s="23" t="s">
        <v>27</v>
      </c>
      <c r="F10" s="36">
        <f>+$E$3</f>
        <v>5000000</v>
      </c>
      <c r="G10" s="36"/>
      <c r="H10" s="36">
        <f>+$E$3</f>
        <v>5000000</v>
      </c>
      <c r="I10" s="36"/>
      <c r="J10" s="36">
        <f>+$E$3</f>
        <v>5000000</v>
      </c>
      <c r="K10" s="37"/>
    </row>
    <row r="11" spans="3:11" x14ac:dyDescent="0.3">
      <c r="C11" s="10" t="s">
        <v>31</v>
      </c>
      <c r="D11" s="11" t="s">
        <v>18</v>
      </c>
      <c r="E11" s="23" t="s">
        <v>28</v>
      </c>
      <c r="F11" s="36">
        <f>F10*G9</f>
        <v>1000000</v>
      </c>
      <c r="G11" s="36"/>
      <c r="H11" s="36">
        <f>H10*I9</f>
        <v>-1000000</v>
      </c>
      <c r="I11" s="36"/>
      <c r="J11" s="43">
        <f>J10*K9</f>
        <v>0</v>
      </c>
      <c r="K11" s="44"/>
    </row>
    <row r="12" spans="3:11" x14ac:dyDescent="0.3">
      <c r="C12" s="10" t="s">
        <v>6</v>
      </c>
      <c r="D12" s="11" t="s">
        <v>19</v>
      </c>
      <c r="E12" s="23" t="s">
        <v>29</v>
      </c>
      <c r="F12" s="36">
        <f>F10+F11</f>
        <v>6000000</v>
      </c>
      <c r="G12" s="36"/>
      <c r="H12" s="36">
        <f>H10+H11</f>
        <v>4000000</v>
      </c>
      <c r="I12" s="36"/>
      <c r="J12" s="36">
        <f>J10+J11</f>
        <v>5000000</v>
      </c>
      <c r="K12" s="37"/>
    </row>
    <row r="13" spans="3:11" x14ac:dyDescent="0.3">
      <c r="C13" s="38"/>
      <c r="D13" s="39"/>
      <c r="E13" s="39"/>
      <c r="F13" s="39"/>
      <c r="G13" s="39"/>
      <c r="H13" s="39"/>
      <c r="I13" s="39"/>
      <c r="J13" s="39"/>
      <c r="K13" s="40"/>
    </row>
    <row r="14" spans="3:11" x14ac:dyDescent="0.3">
      <c r="C14" s="10" t="s">
        <v>47</v>
      </c>
      <c r="D14" s="11" t="s">
        <v>20</v>
      </c>
      <c r="E14" s="23" t="s">
        <v>30</v>
      </c>
      <c r="F14" s="45">
        <f>(F10+F12)/2</f>
        <v>5500000</v>
      </c>
      <c r="G14" s="45"/>
      <c r="H14" s="45">
        <f>(H10+H12)/2</f>
        <v>4500000</v>
      </c>
      <c r="I14" s="45"/>
      <c r="J14" s="45">
        <f>(J10+J12)/2</f>
        <v>5000000</v>
      </c>
      <c r="K14" s="46"/>
    </row>
    <row r="15" spans="3:11" x14ac:dyDescent="0.3">
      <c r="C15" s="38"/>
      <c r="D15" s="39"/>
      <c r="E15" s="39"/>
      <c r="F15" s="39"/>
      <c r="G15" s="39"/>
      <c r="H15" s="39"/>
      <c r="I15" s="39"/>
      <c r="J15" s="39"/>
      <c r="K15" s="40"/>
    </row>
    <row r="16" spans="3:11" x14ac:dyDescent="0.3">
      <c r="C16" s="10" t="s">
        <v>32</v>
      </c>
      <c r="D16" s="11" t="s">
        <v>21</v>
      </c>
      <c r="E16" s="23" t="s">
        <v>39</v>
      </c>
      <c r="F16" s="36">
        <f>+F14*-$E$5</f>
        <v>-8250</v>
      </c>
      <c r="G16" s="36"/>
      <c r="H16" s="36">
        <f>+H14*-$E$5</f>
        <v>-6750</v>
      </c>
      <c r="I16" s="36"/>
      <c r="J16" s="36">
        <f>+J14*-$E$5</f>
        <v>-7500</v>
      </c>
      <c r="K16" s="37"/>
    </row>
    <row r="17" spans="2:11" x14ac:dyDescent="0.3">
      <c r="C17" s="10" t="s">
        <v>40</v>
      </c>
      <c r="D17" s="11" t="s">
        <v>22</v>
      </c>
      <c r="E17" s="23" t="s">
        <v>41</v>
      </c>
      <c r="F17" s="36">
        <f>+F14*-$E$6</f>
        <v>-11000</v>
      </c>
      <c r="G17" s="36"/>
      <c r="H17" s="36">
        <f>+H14*-$E$6</f>
        <v>-9000</v>
      </c>
      <c r="I17" s="36"/>
      <c r="J17" s="36">
        <f>+J14*-$E$6</f>
        <v>-10000</v>
      </c>
      <c r="K17" s="37"/>
    </row>
    <row r="18" spans="2:11" x14ac:dyDescent="0.3">
      <c r="C18" s="10" t="s">
        <v>33</v>
      </c>
      <c r="D18" s="11" t="s">
        <v>23</v>
      </c>
      <c r="E18" s="15" t="s">
        <v>42</v>
      </c>
      <c r="F18" s="36">
        <f>+(F14+F16+F17)*-$E$4</f>
        <v>-109615</v>
      </c>
      <c r="G18" s="36"/>
      <c r="H18" s="36">
        <f>+(H14+H16+H17)*-$E$4</f>
        <v>-89685</v>
      </c>
      <c r="I18" s="36"/>
      <c r="J18" s="36">
        <f>+(J14+J16+J17)*-$E$4</f>
        <v>-99650</v>
      </c>
      <c r="K18" s="37"/>
    </row>
    <row r="19" spans="2:11" x14ac:dyDescent="0.3">
      <c r="C19" s="10" t="s">
        <v>7</v>
      </c>
      <c r="D19" s="11" t="s">
        <v>24</v>
      </c>
      <c r="E19" s="15" t="s">
        <v>43</v>
      </c>
      <c r="F19" s="36">
        <f>+F16+F18+F17</f>
        <v>-128865</v>
      </c>
      <c r="G19" s="36"/>
      <c r="H19" s="36">
        <f>+H16+H18+H17</f>
        <v>-105435</v>
      </c>
      <c r="I19" s="36"/>
      <c r="J19" s="36">
        <f>+J16+J18+J17</f>
        <v>-117150</v>
      </c>
      <c r="K19" s="37"/>
    </row>
    <row r="20" spans="2:11" x14ac:dyDescent="0.3">
      <c r="C20" s="38"/>
      <c r="D20" s="39"/>
      <c r="E20" s="39"/>
      <c r="F20" s="39"/>
      <c r="G20" s="39"/>
      <c r="H20" s="39"/>
      <c r="I20" s="39"/>
      <c r="J20" s="39"/>
      <c r="K20" s="40"/>
    </row>
    <row r="21" spans="2:11" x14ac:dyDescent="0.3">
      <c r="C21" s="10" t="s">
        <v>8</v>
      </c>
      <c r="D21" s="11" t="s">
        <v>25</v>
      </c>
      <c r="E21" s="15" t="s">
        <v>49</v>
      </c>
      <c r="F21" s="36">
        <f>F12+F19</f>
        <v>5871135</v>
      </c>
      <c r="G21" s="36"/>
      <c r="H21" s="36">
        <f>H12+H19</f>
        <v>3894565</v>
      </c>
      <c r="I21" s="36"/>
      <c r="J21" s="36">
        <f>J12+J19</f>
        <v>4882850</v>
      </c>
      <c r="K21" s="37"/>
    </row>
    <row r="22" spans="2:11" x14ac:dyDescent="0.3">
      <c r="C22" s="10" t="s">
        <v>9</v>
      </c>
      <c r="D22" s="11" t="s">
        <v>26</v>
      </c>
      <c r="E22" s="15" t="s">
        <v>50</v>
      </c>
      <c r="F22" s="41">
        <f>+F21/F10-1</f>
        <v>0.17422699999999991</v>
      </c>
      <c r="G22" s="41"/>
      <c r="H22" s="41">
        <f>+H21/H10-1</f>
        <v>-0.22108700000000003</v>
      </c>
      <c r="I22" s="41"/>
      <c r="J22" s="41">
        <f>+J21/J10-1</f>
        <v>-2.3429999999999951E-2</v>
      </c>
      <c r="K22" s="42"/>
    </row>
    <row r="23" spans="2:11" x14ac:dyDescent="0.3">
      <c r="C23" s="10"/>
      <c r="D23" s="11"/>
      <c r="E23" s="15"/>
      <c r="F23" s="12"/>
      <c r="G23" s="12"/>
      <c r="H23" s="12"/>
      <c r="I23" s="12"/>
      <c r="J23" s="12"/>
      <c r="K23" s="13"/>
    </row>
    <row r="24" spans="2:11" ht="14.4" thickBot="1" x14ac:dyDescent="0.35">
      <c r="B24" s="24"/>
      <c r="C24" s="30" t="s">
        <v>51</v>
      </c>
      <c r="D24" s="31"/>
      <c r="E24" s="31"/>
      <c r="F24" s="31"/>
      <c r="G24" s="31"/>
      <c r="H24" s="31"/>
      <c r="I24" s="31"/>
      <c r="J24" s="31"/>
      <c r="K24" s="32"/>
    </row>
    <row r="25" spans="2:11" s="25" customFormat="1" ht="41.25" customHeight="1" thickBot="1" x14ac:dyDescent="0.35">
      <c r="B25" s="19">
        <v>1</v>
      </c>
      <c r="C25" s="27" t="s">
        <v>53</v>
      </c>
      <c r="D25" s="28"/>
      <c r="E25" s="28"/>
      <c r="F25" s="28"/>
      <c r="G25" s="28"/>
      <c r="H25" s="28"/>
      <c r="I25" s="28"/>
      <c r="J25" s="28"/>
      <c r="K25" s="29"/>
    </row>
    <row r="26" spans="2:11" s="25" customFormat="1" ht="37.5" customHeight="1" thickBot="1" x14ac:dyDescent="0.35">
      <c r="B26" s="19">
        <f t="shared" ref="B26:B30" si="0">+B25+1</f>
        <v>2</v>
      </c>
      <c r="C26" s="27" t="s">
        <v>45</v>
      </c>
      <c r="D26" s="28"/>
      <c r="E26" s="28"/>
      <c r="F26" s="28"/>
      <c r="G26" s="28"/>
      <c r="H26" s="28"/>
      <c r="I26" s="28"/>
      <c r="J26" s="28"/>
      <c r="K26" s="29"/>
    </row>
    <row r="27" spans="2:11" s="25" customFormat="1" ht="33.75" customHeight="1" thickBot="1" x14ac:dyDescent="0.35">
      <c r="B27" s="19">
        <f t="shared" si="0"/>
        <v>3</v>
      </c>
      <c r="C27" s="27" t="s">
        <v>44</v>
      </c>
      <c r="D27" s="28"/>
      <c r="E27" s="28"/>
      <c r="F27" s="28"/>
      <c r="G27" s="28"/>
      <c r="H27" s="28"/>
      <c r="I27" s="28"/>
      <c r="J27" s="28"/>
      <c r="K27" s="29"/>
    </row>
    <row r="28" spans="2:11" s="25" customFormat="1" ht="29.25" customHeight="1" thickBot="1" x14ac:dyDescent="0.35">
      <c r="B28" s="19">
        <f t="shared" si="0"/>
        <v>4</v>
      </c>
      <c r="C28" s="33" t="s">
        <v>35</v>
      </c>
      <c r="D28" s="34"/>
      <c r="E28" s="34"/>
      <c r="F28" s="34"/>
      <c r="G28" s="34"/>
      <c r="H28" s="34"/>
      <c r="I28" s="34"/>
      <c r="J28" s="34"/>
      <c r="K28" s="35"/>
    </row>
    <row r="29" spans="2:11" s="25" customFormat="1" ht="33.75" customHeight="1" thickBot="1" x14ac:dyDescent="0.35">
      <c r="B29" s="19">
        <f t="shared" si="0"/>
        <v>5</v>
      </c>
      <c r="C29" s="27" t="s">
        <v>46</v>
      </c>
      <c r="D29" s="28"/>
      <c r="E29" s="28"/>
      <c r="F29" s="28"/>
      <c r="G29" s="28"/>
      <c r="H29" s="28"/>
      <c r="I29" s="28"/>
      <c r="J29" s="28"/>
      <c r="K29" s="29"/>
    </row>
    <row r="30" spans="2:11" s="25" customFormat="1" ht="14.4" thickBot="1" x14ac:dyDescent="0.35">
      <c r="B30" s="19">
        <f t="shared" si="0"/>
        <v>6</v>
      </c>
      <c r="C30" s="27" t="s">
        <v>38</v>
      </c>
      <c r="D30" s="28"/>
      <c r="E30" s="28"/>
      <c r="F30" s="28"/>
      <c r="G30" s="28"/>
      <c r="H30" s="28"/>
      <c r="I30" s="28"/>
      <c r="J30" s="28"/>
      <c r="K30" s="29"/>
    </row>
    <row r="31" spans="2:11" s="25" customFormat="1" ht="34.5" customHeight="1" thickBot="1" x14ac:dyDescent="0.35">
      <c r="B31" s="19">
        <f t="shared" ref="B31" si="1">+B30+1</f>
        <v>7</v>
      </c>
      <c r="C31" s="27" t="s">
        <v>48</v>
      </c>
      <c r="D31" s="28"/>
      <c r="E31" s="28"/>
      <c r="F31" s="28"/>
      <c r="G31" s="28"/>
      <c r="H31" s="28"/>
      <c r="I31" s="28"/>
      <c r="J31" s="28"/>
      <c r="K31" s="29"/>
    </row>
    <row r="32" spans="2:11" ht="28.5" customHeight="1" thickBot="1" x14ac:dyDescent="0.35">
      <c r="B32" s="19">
        <v>8</v>
      </c>
      <c r="C32" s="27" t="s">
        <v>52</v>
      </c>
      <c r="D32" s="28"/>
      <c r="E32" s="28"/>
      <c r="F32" s="28"/>
      <c r="G32" s="28"/>
      <c r="H32" s="28"/>
      <c r="I32" s="28"/>
      <c r="J32" s="28"/>
      <c r="K32" s="29"/>
    </row>
  </sheetData>
  <mergeCells count="46">
    <mergeCell ref="C8:E9"/>
    <mergeCell ref="F8:G8"/>
    <mergeCell ref="H8:I8"/>
    <mergeCell ref="J8:K8"/>
    <mergeCell ref="F10:G10"/>
    <mergeCell ref="H10:I10"/>
    <mergeCell ref="J10:K10"/>
    <mergeCell ref="F16:G16"/>
    <mergeCell ref="H16:I16"/>
    <mergeCell ref="J16:K16"/>
    <mergeCell ref="F11:G11"/>
    <mergeCell ref="H11:I11"/>
    <mergeCell ref="J11:K11"/>
    <mergeCell ref="F12:G12"/>
    <mergeCell ref="H12:I12"/>
    <mergeCell ref="J12:K12"/>
    <mergeCell ref="C13:K13"/>
    <mergeCell ref="F14:G14"/>
    <mergeCell ref="H14:I14"/>
    <mergeCell ref="J14:K14"/>
    <mergeCell ref="C15:K15"/>
    <mergeCell ref="F22:G22"/>
    <mergeCell ref="H22:I22"/>
    <mergeCell ref="J22:K22"/>
    <mergeCell ref="F18:G18"/>
    <mergeCell ref="H18:I18"/>
    <mergeCell ref="J18:K18"/>
    <mergeCell ref="F19:G19"/>
    <mergeCell ref="H19:I19"/>
    <mergeCell ref="J19:K19"/>
    <mergeCell ref="F17:G17"/>
    <mergeCell ref="H17:I17"/>
    <mergeCell ref="J17:K17"/>
    <mergeCell ref="C20:K20"/>
    <mergeCell ref="F21:G21"/>
    <mergeCell ref="H21:I21"/>
    <mergeCell ref="J21:K21"/>
    <mergeCell ref="C32:K32"/>
    <mergeCell ref="C30:K30"/>
    <mergeCell ref="C31:K31"/>
    <mergeCell ref="C24:K24"/>
    <mergeCell ref="C25:K25"/>
    <mergeCell ref="C26:K26"/>
    <mergeCell ref="C27:K27"/>
    <mergeCell ref="C28:K28"/>
    <mergeCell ref="C29:K29"/>
  </mergeCells>
  <printOptions horizontalCentered="1"/>
  <pageMargins left="0.7" right="0.7" top="0.75" bottom="0.75" header="0.3" footer="0.3"/>
  <pageSetup scale="83"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B2E792-A50B-4742-95DC-B8349A2DEECA}">
  <dimension ref="B1:M49"/>
  <sheetViews>
    <sheetView workbookViewId="0">
      <selection activeCell="C15" sqref="C15:K15"/>
    </sheetView>
  </sheetViews>
  <sheetFormatPr defaultColWidth="8.77734375" defaultRowHeight="13.8" x14ac:dyDescent="0.3"/>
  <cols>
    <col min="1" max="1" width="8.77734375" style="4"/>
    <col min="2" max="2" width="5.44140625" style="1" customWidth="1"/>
    <col min="3" max="3" width="56.21875" style="2" customWidth="1"/>
    <col min="4" max="4" width="4.5546875" style="3" customWidth="1"/>
    <col min="5" max="5" width="17.77734375" style="2" customWidth="1"/>
    <col min="6" max="6" width="10.44140625" style="4" bestFit="1" customWidth="1"/>
    <col min="7" max="7" width="5.44140625" style="4" bestFit="1" customWidth="1"/>
    <col min="8" max="8" width="10.44140625" style="4" customWidth="1"/>
    <col min="9" max="9" width="6.109375" style="4" bestFit="1" customWidth="1"/>
    <col min="10" max="10" width="12.21875" style="4" customWidth="1"/>
    <col min="11" max="11" width="4.21875" style="4" bestFit="1" customWidth="1"/>
    <col min="12" max="12" width="9.77734375" style="4" bestFit="1" customWidth="1"/>
    <col min="13" max="13" width="3.5546875" style="4" bestFit="1" customWidth="1"/>
    <col min="14" max="16384" width="8.77734375" style="4"/>
  </cols>
  <sheetData>
    <row r="1" spans="3:13" ht="14.4" thickBot="1" x14ac:dyDescent="0.35"/>
    <row r="2" spans="3:13" x14ac:dyDescent="0.3">
      <c r="C2" s="5" t="s">
        <v>0</v>
      </c>
      <c r="D2" s="6"/>
      <c r="E2" s="7"/>
      <c r="F2" s="8"/>
      <c r="G2" s="8"/>
      <c r="H2" s="8"/>
      <c r="I2" s="8"/>
      <c r="J2" s="8"/>
      <c r="K2" s="8"/>
      <c r="L2" s="8"/>
      <c r="M2" s="9"/>
    </row>
    <row r="3" spans="3:13" x14ac:dyDescent="0.3">
      <c r="C3" s="10" t="s">
        <v>2</v>
      </c>
      <c r="D3" s="11" t="s">
        <v>14</v>
      </c>
      <c r="E3" s="69">
        <v>5000000</v>
      </c>
      <c r="F3" s="12"/>
      <c r="G3" s="12"/>
      <c r="H3" s="12"/>
      <c r="I3" s="12"/>
      <c r="J3" s="12"/>
      <c r="K3" s="12"/>
      <c r="L3" s="12"/>
      <c r="M3" s="13"/>
    </row>
    <row r="4" spans="3:13" x14ac:dyDescent="0.3">
      <c r="C4" s="10" t="s">
        <v>1</v>
      </c>
      <c r="D4" s="11" t="s">
        <v>15</v>
      </c>
      <c r="E4" s="14">
        <v>0.01</v>
      </c>
      <c r="F4" s="12"/>
      <c r="G4" s="12"/>
      <c r="H4" s="12"/>
      <c r="I4" s="12"/>
      <c r="J4" s="12"/>
      <c r="K4" s="12"/>
      <c r="L4" s="12"/>
      <c r="M4" s="13"/>
    </row>
    <row r="5" spans="3:13" x14ac:dyDescent="0.3">
      <c r="C5" s="10" t="s">
        <v>54</v>
      </c>
      <c r="D5" s="11" t="s">
        <v>16</v>
      </c>
      <c r="E5" s="14">
        <v>1.5E-3</v>
      </c>
      <c r="F5" s="12"/>
      <c r="G5" s="12"/>
      <c r="H5" s="12"/>
      <c r="I5" s="12"/>
      <c r="J5" s="12"/>
      <c r="K5" s="12"/>
      <c r="L5" s="12"/>
      <c r="M5" s="13"/>
    </row>
    <row r="6" spans="3:13" x14ac:dyDescent="0.3">
      <c r="C6" s="10" t="s">
        <v>55</v>
      </c>
      <c r="D6" s="11" t="s">
        <v>37</v>
      </c>
      <c r="E6" s="14">
        <v>0.05</v>
      </c>
      <c r="F6" s="12"/>
      <c r="G6" s="12"/>
      <c r="H6" s="12"/>
      <c r="I6" s="12"/>
      <c r="J6" s="12"/>
      <c r="K6" s="12"/>
      <c r="L6" s="12"/>
      <c r="M6" s="13"/>
    </row>
    <row r="7" spans="3:13" x14ac:dyDescent="0.3">
      <c r="C7" s="10" t="s">
        <v>56</v>
      </c>
      <c r="D7" s="11" t="s">
        <v>57</v>
      </c>
      <c r="E7" s="14">
        <v>0</v>
      </c>
      <c r="F7" s="12"/>
      <c r="G7" s="12"/>
      <c r="H7" s="12"/>
      <c r="I7" s="12"/>
      <c r="J7" s="12"/>
      <c r="K7" s="12"/>
      <c r="L7" s="12"/>
      <c r="M7" s="13"/>
    </row>
    <row r="8" spans="3:13" x14ac:dyDescent="0.3">
      <c r="C8" s="10" t="s">
        <v>40</v>
      </c>
      <c r="D8" s="11" t="s">
        <v>58</v>
      </c>
      <c r="E8" s="14">
        <v>2E-3</v>
      </c>
      <c r="F8" s="12"/>
      <c r="G8" s="12"/>
      <c r="H8" s="12"/>
      <c r="I8" s="12"/>
      <c r="J8" s="12"/>
      <c r="K8" s="12"/>
      <c r="L8" s="12"/>
      <c r="M8" s="13"/>
    </row>
    <row r="9" spans="3:13" ht="14.4" thickBot="1" x14ac:dyDescent="0.35">
      <c r="C9" s="10"/>
      <c r="D9" s="11"/>
      <c r="E9" s="15"/>
      <c r="F9" s="16"/>
      <c r="G9" s="17"/>
      <c r="H9" s="12"/>
      <c r="I9" s="12"/>
      <c r="J9" s="12"/>
      <c r="K9" s="12"/>
      <c r="L9" s="12"/>
      <c r="M9" s="13"/>
    </row>
    <row r="10" spans="3:13" ht="14.4" thickBot="1" x14ac:dyDescent="0.35">
      <c r="C10" s="47" t="s">
        <v>59</v>
      </c>
      <c r="D10" s="48"/>
      <c r="E10" s="49"/>
      <c r="F10" s="52" t="s">
        <v>11</v>
      </c>
      <c r="G10" s="53"/>
      <c r="H10" s="52" t="s">
        <v>12</v>
      </c>
      <c r="I10" s="53"/>
      <c r="J10" s="52" t="s">
        <v>13</v>
      </c>
      <c r="K10" s="53"/>
      <c r="L10" s="12"/>
      <c r="M10" s="13"/>
    </row>
    <row r="11" spans="3:13" x14ac:dyDescent="0.3">
      <c r="C11" s="47"/>
      <c r="D11" s="48"/>
      <c r="E11" s="48"/>
      <c r="F11" s="20" t="s">
        <v>3</v>
      </c>
      <c r="G11" s="21">
        <v>0.2</v>
      </c>
      <c r="H11" s="54" t="s">
        <v>4</v>
      </c>
      <c r="I11" s="55">
        <v>-0.2</v>
      </c>
      <c r="J11" s="54" t="s">
        <v>5</v>
      </c>
      <c r="K11" s="55">
        <v>0</v>
      </c>
      <c r="L11" s="12"/>
      <c r="M11" s="13"/>
    </row>
    <row r="12" spans="3:13" x14ac:dyDescent="0.3">
      <c r="C12" s="10" t="s">
        <v>10</v>
      </c>
      <c r="D12" s="11" t="s">
        <v>17</v>
      </c>
      <c r="E12" s="23" t="s">
        <v>27</v>
      </c>
      <c r="F12" s="36">
        <f>+$E$3</f>
        <v>5000000</v>
      </c>
      <c r="G12" s="36"/>
      <c r="H12" s="36">
        <f>+$E$3</f>
        <v>5000000</v>
      </c>
      <c r="I12" s="36"/>
      <c r="J12" s="36">
        <f>+$E$3</f>
        <v>5000000</v>
      </c>
      <c r="K12" s="36"/>
      <c r="L12" s="12"/>
      <c r="M12" s="13"/>
    </row>
    <row r="13" spans="3:13" x14ac:dyDescent="0.3">
      <c r="C13" s="10" t="s">
        <v>31</v>
      </c>
      <c r="D13" s="11" t="s">
        <v>18</v>
      </c>
      <c r="E13" s="23" t="s">
        <v>28</v>
      </c>
      <c r="F13" s="36">
        <f>F12*G11</f>
        <v>1000000</v>
      </c>
      <c r="G13" s="36"/>
      <c r="H13" s="36">
        <f>H12*I11</f>
        <v>-1000000</v>
      </c>
      <c r="I13" s="36"/>
      <c r="J13" s="43">
        <f>J12*K11</f>
        <v>0</v>
      </c>
      <c r="K13" s="43"/>
      <c r="L13" s="12"/>
      <c r="M13" s="13"/>
    </row>
    <row r="14" spans="3:13" x14ac:dyDescent="0.3">
      <c r="C14" s="10" t="s">
        <v>6</v>
      </c>
      <c r="D14" s="11" t="s">
        <v>19</v>
      </c>
      <c r="E14" s="23" t="s">
        <v>29</v>
      </c>
      <c r="F14" s="36">
        <f>F12+F13</f>
        <v>6000000</v>
      </c>
      <c r="G14" s="36"/>
      <c r="H14" s="36">
        <f>H12+H13</f>
        <v>4000000</v>
      </c>
      <c r="I14" s="36"/>
      <c r="J14" s="36">
        <f>J12+J13</f>
        <v>5000000</v>
      </c>
      <c r="K14" s="36"/>
      <c r="L14" s="12"/>
      <c r="M14" s="13"/>
    </row>
    <row r="15" spans="3:13" x14ac:dyDescent="0.3">
      <c r="C15" s="38"/>
      <c r="D15" s="39"/>
      <c r="E15" s="39"/>
      <c r="F15" s="39"/>
      <c r="G15" s="39"/>
      <c r="H15" s="39"/>
      <c r="I15" s="39"/>
      <c r="J15" s="39"/>
      <c r="K15" s="39"/>
      <c r="L15" s="12"/>
      <c r="M15" s="13"/>
    </row>
    <row r="16" spans="3:13" x14ac:dyDescent="0.3">
      <c r="C16" s="10" t="s">
        <v>60</v>
      </c>
      <c r="D16" s="11" t="s">
        <v>20</v>
      </c>
      <c r="E16" s="23" t="s">
        <v>30</v>
      </c>
      <c r="F16" s="45">
        <f>(F12+F14)/2</f>
        <v>5500000</v>
      </c>
      <c r="G16" s="45"/>
      <c r="H16" s="45">
        <f>(H12+H14)/2</f>
        <v>4500000</v>
      </c>
      <c r="I16" s="45"/>
      <c r="J16" s="45">
        <f>(J12+J14)/2</f>
        <v>5000000</v>
      </c>
      <c r="K16" s="45"/>
      <c r="L16" s="12"/>
      <c r="M16" s="13"/>
    </row>
    <row r="17" spans="3:13" x14ac:dyDescent="0.3">
      <c r="C17" s="38"/>
      <c r="D17" s="39"/>
      <c r="E17" s="39"/>
      <c r="F17" s="39"/>
      <c r="G17" s="39"/>
      <c r="H17" s="39"/>
      <c r="I17" s="39"/>
      <c r="J17" s="39"/>
      <c r="K17" s="39"/>
      <c r="L17" s="12"/>
      <c r="M17" s="13"/>
    </row>
    <row r="18" spans="3:13" x14ac:dyDescent="0.3">
      <c r="C18" s="10" t="s">
        <v>32</v>
      </c>
      <c r="D18" s="11" t="s">
        <v>21</v>
      </c>
      <c r="E18" s="23" t="s">
        <v>39</v>
      </c>
      <c r="F18" s="36">
        <f>+F16*-$E$5</f>
        <v>-8250</v>
      </c>
      <c r="G18" s="36"/>
      <c r="H18" s="36">
        <f>+H16*-$E$5</f>
        <v>-6750</v>
      </c>
      <c r="I18" s="36"/>
      <c r="J18" s="36">
        <f>+J16*-$E$5</f>
        <v>-7500</v>
      </c>
      <c r="K18" s="36"/>
      <c r="L18" s="12"/>
      <c r="M18" s="13"/>
    </row>
    <row r="19" spans="3:13" x14ac:dyDescent="0.3">
      <c r="C19" s="10" t="s">
        <v>40</v>
      </c>
      <c r="D19" s="11" t="s">
        <v>22</v>
      </c>
      <c r="E19" s="23" t="s">
        <v>61</v>
      </c>
      <c r="F19" s="36">
        <f>+F16*-$E$8</f>
        <v>-11000</v>
      </c>
      <c r="G19" s="36"/>
      <c r="H19" s="36">
        <f>+H16*-$E$8</f>
        <v>-9000</v>
      </c>
      <c r="I19" s="36"/>
      <c r="J19" s="36">
        <f>+J16*-$E$8</f>
        <v>-10000</v>
      </c>
      <c r="K19" s="36"/>
      <c r="L19" s="12"/>
      <c r="M19" s="13"/>
    </row>
    <row r="20" spans="3:13" ht="27.6" x14ac:dyDescent="0.3">
      <c r="C20" s="10" t="s">
        <v>33</v>
      </c>
      <c r="D20" s="11" t="s">
        <v>23</v>
      </c>
      <c r="E20" s="15" t="s">
        <v>42</v>
      </c>
      <c r="F20" s="36">
        <f>+(F16+F18+F19)*-$E$4</f>
        <v>-54807.5</v>
      </c>
      <c r="G20" s="36"/>
      <c r="H20" s="36">
        <f>+(H16+H18+H19)*-$E$4</f>
        <v>-44842.5</v>
      </c>
      <c r="I20" s="36"/>
      <c r="J20" s="36">
        <f>+(J16+J18+J19)*-$E$4</f>
        <v>-49825</v>
      </c>
      <c r="K20" s="36"/>
      <c r="L20" s="12"/>
      <c r="M20" s="13"/>
    </row>
    <row r="21" spans="3:13" x14ac:dyDescent="0.3">
      <c r="C21" s="10" t="s">
        <v>62</v>
      </c>
      <c r="D21" s="11" t="s">
        <v>24</v>
      </c>
      <c r="E21" s="15" t="s">
        <v>43</v>
      </c>
      <c r="F21" s="36">
        <f>+F18+F20+F19</f>
        <v>-74057.5</v>
      </c>
      <c r="G21" s="36"/>
      <c r="H21" s="36">
        <f>+H18+H20+H19</f>
        <v>-60592.5</v>
      </c>
      <c r="I21" s="36"/>
      <c r="J21" s="36">
        <f>+J18+J20+J19</f>
        <v>-67325</v>
      </c>
      <c r="K21" s="36"/>
      <c r="L21" s="12"/>
      <c r="M21" s="13"/>
    </row>
    <row r="22" spans="3:13" x14ac:dyDescent="0.3">
      <c r="C22" s="38"/>
      <c r="D22" s="39"/>
      <c r="E22" s="39"/>
      <c r="F22" s="39"/>
      <c r="G22" s="39"/>
      <c r="H22" s="39"/>
      <c r="I22" s="39"/>
      <c r="J22" s="39"/>
      <c r="K22" s="39"/>
      <c r="L22" s="12"/>
      <c r="M22" s="13"/>
    </row>
    <row r="23" spans="3:13" x14ac:dyDescent="0.3">
      <c r="C23" s="10" t="s">
        <v>63</v>
      </c>
      <c r="D23" s="11" t="s">
        <v>25</v>
      </c>
      <c r="E23" s="15" t="s">
        <v>49</v>
      </c>
      <c r="F23" s="36">
        <f>F14+F21</f>
        <v>5925942.5</v>
      </c>
      <c r="G23" s="36"/>
      <c r="H23" s="36">
        <f>H14+H21</f>
        <v>3939407.5</v>
      </c>
      <c r="I23" s="36"/>
      <c r="J23" s="36">
        <f>J14+J21</f>
        <v>4932675</v>
      </c>
      <c r="K23" s="36"/>
      <c r="L23" s="12"/>
      <c r="M23" s="13"/>
    </row>
    <row r="24" spans="3:13" ht="41.4" x14ac:dyDescent="0.3">
      <c r="C24" s="10" t="s">
        <v>64</v>
      </c>
      <c r="D24" s="11" t="s">
        <v>26</v>
      </c>
      <c r="E24" s="15"/>
      <c r="F24" s="36">
        <f>F12</f>
        <v>5000000</v>
      </c>
      <c r="G24" s="36"/>
      <c r="H24" s="36">
        <f>H12</f>
        <v>5000000</v>
      </c>
      <c r="I24" s="36"/>
      <c r="J24" s="36">
        <f>J12</f>
        <v>5000000</v>
      </c>
      <c r="K24" s="36"/>
      <c r="L24" s="12"/>
      <c r="M24" s="13"/>
    </row>
    <row r="25" spans="3:13" x14ac:dyDescent="0.3">
      <c r="C25" s="56" t="s">
        <v>65</v>
      </c>
      <c r="D25" s="11" t="s">
        <v>66</v>
      </c>
      <c r="E25" s="57" t="s">
        <v>67</v>
      </c>
      <c r="F25" s="36">
        <f>(F24*$E$7)</f>
        <v>0</v>
      </c>
      <c r="G25" s="36"/>
      <c r="H25" s="36">
        <f>(H24*$E$7)</f>
        <v>0</v>
      </c>
      <c r="I25" s="36"/>
      <c r="J25" s="36">
        <f>(J24*$E$7)</f>
        <v>0</v>
      </c>
      <c r="K25" s="36"/>
      <c r="L25" s="12"/>
      <c r="M25" s="13"/>
    </row>
    <row r="26" spans="3:13" ht="41.4" x14ac:dyDescent="0.3">
      <c r="C26" s="10" t="s">
        <v>68</v>
      </c>
      <c r="D26" s="11" t="s">
        <v>69</v>
      </c>
      <c r="E26" s="15" t="s">
        <v>70</v>
      </c>
      <c r="F26" s="36" t="str">
        <f>IF(F23&gt;(F24+F25),("Yes"),("No Pfee"))</f>
        <v>Yes</v>
      </c>
      <c r="G26" s="36"/>
      <c r="H26" s="36" t="str">
        <f>IF(H23&gt;(H24+H25),("Yes"),("No Pfee"))</f>
        <v>No Pfee</v>
      </c>
      <c r="I26" s="36"/>
      <c r="J26" s="36" t="str">
        <f>IF(J23&gt;(J24+J25),("Yes"),("No Pfee"))</f>
        <v>No Pfee</v>
      </c>
      <c r="K26" s="36"/>
      <c r="L26" s="12"/>
      <c r="M26" s="13"/>
    </row>
    <row r="27" spans="3:13" x14ac:dyDescent="0.3">
      <c r="C27" s="58" t="s">
        <v>71</v>
      </c>
      <c r="D27" s="59"/>
      <c r="E27" s="59"/>
      <c r="F27" s="59"/>
      <c r="G27" s="59"/>
      <c r="H27" s="59"/>
      <c r="I27" s="59"/>
      <c r="J27" s="59"/>
      <c r="K27" s="59"/>
      <c r="L27" s="12"/>
      <c r="M27" s="13"/>
    </row>
    <row r="28" spans="3:13" x14ac:dyDescent="0.3">
      <c r="C28" s="10" t="s">
        <v>72</v>
      </c>
      <c r="D28" s="11" t="s">
        <v>73</v>
      </c>
      <c r="E28" s="15" t="s">
        <v>74</v>
      </c>
      <c r="F28" s="36">
        <f>+IF(F26="Yes",(F23-F24-F25),(0))</f>
        <v>925942.5</v>
      </c>
      <c r="G28" s="36"/>
      <c r="H28" s="36">
        <f>+IF(H26="Yes",(H23-H24-H25),(0))</f>
        <v>0</v>
      </c>
      <c r="I28" s="36"/>
      <c r="J28" s="36">
        <f>+IF(J26="Yes",(J23-J24-J25),(0))</f>
        <v>0</v>
      </c>
      <c r="K28" s="36"/>
      <c r="L28" s="12"/>
      <c r="M28" s="13"/>
    </row>
    <row r="29" spans="3:13" x14ac:dyDescent="0.3">
      <c r="C29" s="56" t="s">
        <v>75</v>
      </c>
      <c r="D29" s="11" t="s">
        <v>76</v>
      </c>
      <c r="E29" s="57" t="s">
        <v>77</v>
      </c>
      <c r="F29" s="36">
        <f>+F28*-$E$6</f>
        <v>-46297.125</v>
      </c>
      <c r="G29" s="36"/>
      <c r="H29" s="36">
        <f>+H28*-$E$6</f>
        <v>0</v>
      </c>
      <c r="I29" s="36"/>
      <c r="J29" s="36">
        <f>+J28*-$E$6</f>
        <v>0</v>
      </c>
      <c r="K29" s="36"/>
      <c r="L29" s="12"/>
      <c r="M29" s="13"/>
    </row>
    <row r="30" spans="3:13" x14ac:dyDescent="0.3">
      <c r="C30" s="26"/>
      <c r="D30" s="11"/>
      <c r="E30" s="11"/>
      <c r="F30" s="11"/>
      <c r="G30" s="11"/>
      <c r="H30" s="11"/>
      <c r="I30" s="11"/>
      <c r="J30" s="11"/>
      <c r="K30" s="11"/>
      <c r="L30" s="12"/>
      <c r="M30" s="13"/>
    </row>
    <row r="31" spans="3:13" ht="27.6" x14ac:dyDescent="0.3">
      <c r="C31" s="10" t="s">
        <v>78</v>
      </c>
      <c r="D31" s="11" t="s">
        <v>79</v>
      </c>
      <c r="E31" s="15" t="s">
        <v>80</v>
      </c>
      <c r="F31" s="36">
        <f>+F23+F29</f>
        <v>5879645.375</v>
      </c>
      <c r="G31" s="36"/>
      <c r="H31" s="36">
        <f>+H23+H29</f>
        <v>3939407.5</v>
      </c>
      <c r="I31" s="36"/>
      <c r="J31" s="36">
        <f>+J23+J29</f>
        <v>4932675</v>
      </c>
      <c r="K31" s="36"/>
      <c r="L31" s="12"/>
      <c r="M31" s="13"/>
    </row>
    <row r="32" spans="3:13" x14ac:dyDescent="0.3">
      <c r="C32" s="10" t="s">
        <v>9</v>
      </c>
      <c r="D32" s="11" t="s">
        <v>81</v>
      </c>
      <c r="E32" s="15" t="s">
        <v>82</v>
      </c>
      <c r="F32" s="41">
        <f>+F31/F12-1</f>
        <v>0.17592907499999999</v>
      </c>
      <c r="G32" s="41"/>
      <c r="H32" s="41">
        <f>+H31/H12-1</f>
        <v>-0.21211849999999999</v>
      </c>
      <c r="I32" s="41"/>
      <c r="J32" s="41">
        <f>+J31/J12-1</f>
        <v>-1.3464999999999949E-2</v>
      </c>
      <c r="K32" s="41"/>
      <c r="L32" s="12"/>
      <c r="M32" s="13"/>
    </row>
    <row r="33" spans="2:13" x14ac:dyDescent="0.3">
      <c r="C33" s="26"/>
      <c r="D33" s="11"/>
      <c r="E33" s="11"/>
      <c r="F33" s="11"/>
      <c r="G33" s="11"/>
      <c r="H33" s="11"/>
      <c r="I33" s="11"/>
      <c r="J33" s="11"/>
      <c r="K33" s="11"/>
      <c r="L33" s="12"/>
      <c r="M33" s="13"/>
    </row>
    <row r="34" spans="2:13" ht="27.6" x14ac:dyDescent="0.3">
      <c r="C34" s="10" t="s">
        <v>83</v>
      </c>
      <c r="D34" s="11" t="s">
        <v>84</v>
      </c>
      <c r="E34" s="15" t="s">
        <v>85</v>
      </c>
      <c r="F34" s="36">
        <f>+MAX(F24,F31)</f>
        <v>5879645.375</v>
      </c>
      <c r="G34" s="36"/>
      <c r="H34" s="36">
        <f>+MAX(H24,H31)</f>
        <v>5000000</v>
      </c>
      <c r="I34" s="36"/>
      <c r="J34" s="36">
        <f>+MAX(J24,J31)</f>
        <v>5000000</v>
      </c>
      <c r="K34" s="36"/>
      <c r="L34" s="12"/>
      <c r="M34" s="13"/>
    </row>
    <row r="35" spans="2:13" ht="41.4" x14ac:dyDescent="0.3">
      <c r="C35" s="10" t="s">
        <v>86</v>
      </c>
      <c r="D35" s="11" t="s">
        <v>84</v>
      </c>
      <c r="E35" s="15" t="s">
        <v>87</v>
      </c>
      <c r="F35" s="36">
        <f>+MAX(F23,F24)</f>
        <v>5925942.5</v>
      </c>
      <c r="G35" s="36"/>
      <c r="H35" s="36">
        <f>+MAX(H23,H24)</f>
        <v>5000000</v>
      </c>
      <c r="I35" s="36"/>
      <c r="J35" s="36">
        <f>+MAX(J23,J24)</f>
        <v>5000000</v>
      </c>
      <c r="K35" s="36"/>
      <c r="L35" s="12"/>
      <c r="M35" s="13"/>
    </row>
    <row r="36" spans="2:13" x14ac:dyDescent="0.3">
      <c r="C36" s="10"/>
      <c r="D36" s="11"/>
      <c r="E36" s="15"/>
      <c r="F36" s="12"/>
      <c r="G36" s="12"/>
      <c r="H36" s="12"/>
      <c r="I36" s="12"/>
      <c r="J36" s="12"/>
      <c r="K36" s="12"/>
      <c r="L36" s="12"/>
      <c r="M36" s="13"/>
    </row>
    <row r="37" spans="2:13" ht="14.4" thickBot="1" x14ac:dyDescent="0.35">
      <c r="B37" s="60"/>
      <c r="C37" s="61" t="s">
        <v>51</v>
      </c>
      <c r="D37" s="62"/>
      <c r="E37" s="63"/>
      <c r="F37" s="63"/>
      <c r="G37" s="63"/>
      <c r="H37" s="63"/>
      <c r="I37" s="63"/>
      <c r="J37" s="63"/>
      <c r="K37" s="63"/>
      <c r="L37" s="63"/>
      <c r="M37" s="64"/>
    </row>
    <row r="38" spans="2:13" ht="34.5" customHeight="1" thickBot="1" x14ac:dyDescent="0.35">
      <c r="B38" s="65">
        <v>1</v>
      </c>
      <c r="C38" s="27" t="s">
        <v>53</v>
      </c>
      <c r="D38" s="28"/>
      <c r="E38" s="28"/>
      <c r="F38" s="28"/>
      <c r="G38" s="28"/>
      <c r="H38" s="28"/>
      <c r="I38" s="28"/>
      <c r="J38" s="28"/>
      <c r="K38" s="28"/>
      <c r="L38" s="28"/>
      <c r="M38" s="29"/>
    </row>
    <row r="39" spans="2:13" ht="33.75" customHeight="1" thickBot="1" x14ac:dyDescent="0.35">
      <c r="B39" s="65">
        <f t="shared" ref="B39:B48" si="0">+B38+1</f>
        <v>2</v>
      </c>
      <c r="C39" s="27" t="s">
        <v>45</v>
      </c>
      <c r="D39" s="28"/>
      <c r="E39" s="28"/>
      <c r="F39" s="28"/>
      <c r="G39" s="28"/>
      <c r="H39" s="28"/>
      <c r="I39" s="28"/>
      <c r="J39" s="28"/>
      <c r="K39" s="28"/>
      <c r="L39" s="28"/>
      <c r="M39" s="29"/>
    </row>
    <row r="40" spans="2:13" ht="13.5" customHeight="1" thickBot="1" x14ac:dyDescent="0.35">
      <c r="B40" s="65">
        <f t="shared" si="0"/>
        <v>3</v>
      </c>
      <c r="C40" s="27" t="s">
        <v>44</v>
      </c>
      <c r="D40" s="28"/>
      <c r="E40" s="28"/>
      <c r="F40" s="28"/>
      <c r="G40" s="28"/>
      <c r="H40" s="28"/>
      <c r="I40" s="28"/>
      <c r="J40" s="28"/>
      <c r="K40" s="28"/>
      <c r="L40" s="28"/>
      <c r="M40" s="29"/>
    </row>
    <row r="41" spans="2:13" ht="35.25" customHeight="1" thickBot="1" x14ac:dyDescent="0.35">
      <c r="B41" s="65">
        <f t="shared" si="0"/>
        <v>4</v>
      </c>
      <c r="C41" s="27" t="s">
        <v>35</v>
      </c>
      <c r="D41" s="28"/>
      <c r="E41" s="28"/>
      <c r="F41" s="28"/>
      <c r="G41" s="28"/>
      <c r="H41" s="28"/>
      <c r="I41" s="28"/>
      <c r="J41" s="28"/>
      <c r="K41" s="28"/>
      <c r="L41" s="28"/>
      <c r="M41" s="29"/>
    </row>
    <row r="42" spans="2:13" ht="33" customHeight="1" thickBot="1" x14ac:dyDescent="0.35">
      <c r="B42" s="65">
        <f t="shared" si="0"/>
        <v>5</v>
      </c>
      <c r="C42" s="27" t="s">
        <v>46</v>
      </c>
      <c r="D42" s="28"/>
      <c r="E42" s="28"/>
      <c r="F42" s="28"/>
      <c r="G42" s="28"/>
      <c r="H42" s="28"/>
      <c r="I42" s="28"/>
      <c r="J42" s="28"/>
      <c r="K42" s="28"/>
      <c r="L42" s="28"/>
      <c r="M42" s="29"/>
    </row>
    <row r="43" spans="2:13" ht="14.4" thickBot="1" x14ac:dyDescent="0.35">
      <c r="B43" s="65">
        <f t="shared" si="0"/>
        <v>6</v>
      </c>
      <c r="C43" s="27" t="s">
        <v>38</v>
      </c>
      <c r="D43" s="28"/>
      <c r="E43" s="28"/>
      <c r="F43" s="28"/>
      <c r="G43" s="28"/>
      <c r="H43" s="28"/>
      <c r="I43" s="28"/>
      <c r="J43" s="28"/>
      <c r="K43" s="28"/>
      <c r="L43" s="28"/>
      <c r="M43" s="29"/>
    </row>
    <row r="44" spans="2:13" ht="45.75" customHeight="1" thickBot="1" x14ac:dyDescent="0.35">
      <c r="B44" s="65">
        <f t="shared" si="0"/>
        <v>7</v>
      </c>
      <c r="C44" s="27" t="s">
        <v>88</v>
      </c>
      <c r="D44" s="28"/>
      <c r="E44" s="28"/>
      <c r="F44" s="28"/>
      <c r="G44" s="28"/>
      <c r="H44" s="28"/>
      <c r="I44" s="28"/>
      <c r="J44" s="28"/>
      <c r="K44" s="28"/>
      <c r="L44" s="28"/>
      <c r="M44" s="29"/>
    </row>
    <row r="45" spans="2:13" ht="48" customHeight="1" thickBot="1" x14ac:dyDescent="0.35">
      <c r="B45" s="65">
        <f t="shared" si="0"/>
        <v>8</v>
      </c>
      <c r="C45" s="27" t="s">
        <v>89</v>
      </c>
      <c r="D45" s="28"/>
      <c r="E45" s="28"/>
      <c r="F45" s="28"/>
      <c r="G45" s="28"/>
      <c r="H45" s="28"/>
      <c r="I45" s="28"/>
      <c r="J45" s="28"/>
      <c r="K45" s="28"/>
      <c r="L45" s="28"/>
      <c r="M45" s="29"/>
    </row>
    <row r="46" spans="2:13" ht="15" customHeight="1" thickBot="1" x14ac:dyDescent="0.35">
      <c r="B46" s="65">
        <f t="shared" si="0"/>
        <v>9</v>
      </c>
      <c r="C46" s="66" t="s">
        <v>90</v>
      </c>
      <c r="D46" s="67"/>
      <c r="E46" s="67"/>
      <c r="F46" s="67"/>
      <c r="G46" s="67"/>
      <c r="H46" s="67"/>
      <c r="I46" s="67"/>
      <c r="J46" s="67"/>
      <c r="K46" s="67"/>
      <c r="L46" s="67"/>
      <c r="M46" s="68"/>
    </row>
    <row r="47" spans="2:13" ht="15" customHeight="1" thickBot="1" x14ac:dyDescent="0.35">
      <c r="B47" s="65">
        <f t="shared" si="0"/>
        <v>10</v>
      </c>
      <c r="C47" s="66" t="s">
        <v>91</v>
      </c>
      <c r="D47" s="67"/>
      <c r="E47" s="67"/>
      <c r="F47" s="67"/>
      <c r="G47" s="67"/>
      <c r="H47" s="67"/>
      <c r="I47" s="67"/>
      <c r="J47" s="67"/>
      <c r="K47" s="67"/>
      <c r="L47" s="67"/>
      <c r="M47" s="68"/>
    </row>
    <row r="48" spans="2:13" ht="15" customHeight="1" thickBot="1" x14ac:dyDescent="0.35">
      <c r="B48" s="65">
        <f t="shared" si="0"/>
        <v>11</v>
      </c>
      <c r="C48" s="66" t="s">
        <v>48</v>
      </c>
      <c r="D48" s="67"/>
      <c r="E48" s="67"/>
      <c r="F48" s="67"/>
      <c r="G48" s="67"/>
      <c r="H48" s="67"/>
      <c r="I48" s="67"/>
      <c r="J48" s="67"/>
      <c r="K48" s="67"/>
      <c r="L48" s="67"/>
      <c r="M48" s="68"/>
    </row>
    <row r="49" spans="2:13" ht="15" customHeight="1" thickBot="1" x14ac:dyDescent="0.35">
      <c r="B49" s="65">
        <v>12</v>
      </c>
      <c r="C49" s="66" t="s">
        <v>52</v>
      </c>
      <c r="D49" s="67"/>
      <c r="E49" s="67"/>
      <c r="F49" s="67"/>
      <c r="G49" s="67"/>
      <c r="H49" s="67"/>
      <c r="I49" s="67"/>
      <c r="J49" s="67"/>
      <c r="K49" s="67"/>
      <c r="L49" s="67"/>
      <c r="M49" s="68"/>
    </row>
  </sheetData>
  <mergeCells count="74">
    <mergeCell ref="C47:M47"/>
    <mergeCell ref="C48:M48"/>
    <mergeCell ref="C49:M49"/>
    <mergeCell ref="C41:M41"/>
    <mergeCell ref="C42:M42"/>
    <mergeCell ref="C43:M43"/>
    <mergeCell ref="C44:M44"/>
    <mergeCell ref="C45:M45"/>
    <mergeCell ref="C46:M46"/>
    <mergeCell ref="F35:G35"/>
    <mergeCell ref="H35:I35"/>
    <mergeCell ref="J35:K35"/>
    <mergeCell ref="C38:M38"/>
    <mergeCell ref="C39:M39"/>
    <mergeCell ref="C40:M40"/>
    <mergeCell ref="F32:G32"/>
    <mergeCell ref="H32:I32"/>
    <mergeCell ref="J32:K32"/>
    <mergeCell ref="F34:G34"/>
    <mergeCell ref="H34:I34"/>
    <mergeCell ref="J34:K34"/>
    <mergeCell ref="F29:G29"/>
    <mergeCell ref="H29:I29"/>
    <mergeCell ref="J29:K29"/>
    <mergeCell ref="F31:G31"/>
    <mergeCell ref="H31:I31"/>
    <mergeCell ref="J31:K31"/>
    <mergeCell ref="F26:G26"/>
    <mergeCell ref="H26:I26"/>
    <mergeCell ref="J26:K26"/>
    <mergeCell ref="C27:K27"/>
    <mergeCell ref="F28:G28"/>
    <mergeCell ref="H28:I28"/>
    <mergeCell ref="J28:K28"/>
    <mergeCell ref="F24:G24"/>
    <mergeCell ref="H24:I24"/>
    <mergeCell ref="J24:K24"/>
    <mergeCell ref="F25:G25"/>
    <mergeCell ref="H25:I25"/>
    <mergeCell ref="J25:K25"/>
    <mergeCell ref="F21:G21"/>
    <mergeCell ref="H21:I21"/>
    <mergeCell ref="J21:K21"/>
    <mergeCell ref="C22:K22"/>
    <mergeCell ref="F23:G23"/>
    <mergeCell ref="H23:I23"/>
    <mergeCell ref="J23:K23"/>
    <mergeCell ref="F19:G19"/>
    <mergeCell ref="H19:I19"/>
    <mergeCell ref="J19:K19"/>
    <mergeCell ref="F20:G20"/>
    <mergeCell ref="H20:I20"/>
    <mergeCell ref="J20:K20"/>
    <mergeCell ref="C15:K15"/>
    <mergeCell ref="F16:G16"/>
    <mergeCell ref="H16:I16"/>
    <mergeCell ref="J16:K16"/>
    <mergeCell ref="C17:K17"/>
    <mergeCell ref="F18:G18"/>
    <mergeCell ref="H18:I18"/>
    <mergeCell ref="J18:K18"/>
    <mergeCell ref="F13:G13"/>
    <mergeCell ref="H13:I13"/>
    <mergeCell ref="J13:K13"/>
    <mergeCell ref="F14:G14"/>
    <mergeCell ref="H14:I14"/>
    <mergeCell ref="J14:K14"/>
    <mergeCell ref="C10:E11"/>
    <mergeCell ref="F10:G10"/>
    <mergeCell ref="H10:I10"/>
    <mergeCell ref="J10:K10"/>
    <mergeCell ref="F12:G12"/>
    <mergeCell ref="H12:I12"/>
    <mergeCell ref="J12:K1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Klassify>
  <SNO>1</SNO>
  <KDate>2024-07-29 15:39:49</KDate>
  <Classification>SEBI-CONFIDENTIAL</Classification>
  <Subclassification/>
  <HostName>MUM0112331</HostName>
  <Domain_User>SEBINT/2331</Domain_User>
  <IPAdd>10.21.49.40</IPAdd>
  <FilePath>C:\Users\2331\AppData\Local\Microsoft\Windows\INetCache\Content.Outlook\XJTK2SSD\1. APMI Fee Illustration- Final Submission (003).xlsx</FilePath>
  <KID>6C3C8C09D795638578643890464979</KID>
  <UniqueName/>
  <Suggested/>
  <Justification/>
</Klassify>
</file>

<file path=customXml/itemProps1.xml><?xml version="1.0" encoding="utf-8"?>
<ds:datastoreItem xmlns:ds="http://schemas.openxmlformats.org/officeDocument/2006/customXml" ds:itemID="{4129B68D-1CFD-4A3F-B60D-0A6CDAB7AB0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Fixed Fees</vt:lpstr>
      <vt:lpstr>Hybrid Fees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Anis Bohra</dc:creator>
  <cp:lastModifiedBy>ADMIN</cp:lastModifiedBy>
  <cp:lastPrinted>2024-07-29T09:59:59Z</cp:lastPrinted>
  <dcterms:created xsi:type="dcterms:W3CDTF">2024-06-06T09:43:50Z</dcterms:created>
  <dcterms:modified xsi:type="dcterms:W3CDTF">2024-11-28T10:02:46Z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lassification">
    <vt:lpwstr>SEBI-CONFIDENTIAL</vt:lpwstr>
  </property>
  <property fmtid="{D5CDD505-2E9C-101B-9397-08002B2CF9AE}" pid="3" name="Rules">
    <vt:lpwstr/>
  </property>
  <property fmtid="{D5CDD505-2E9C-101B-9397-08002B2CF9AE}" pid="4" name="KID">
    <vt:lpwstr>6C3C8C09D795638578643890464979</vt:lpwstr>
  </property>
</Properties>
</file>